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Inputs" sheetId="2" state="visible" r:id="rId2"/>
    <sheet name="Calculation" sheetId="3" state="visible" r:id="rId3"/>
    <sheet name="Sensitivity" sheetId="4" state="visible" r:id="rId4"/>
    <sheet name="Definitions"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b val="1"/>
      <sz val="12"/>
    </font>
    <font>
      <b val="1"/>
      <sz val="11"/>
    </font>
    <font>
      <b val="1"/>
      <color rgb="00FFFFFF"/>
      <sz val="11"/>
    </font>
  </fonts>
  <fills count="5">
    <fill>
      <patternFill/>
    </fill>
    <fill>
      <patternFill patternType="gray125"/>
    </fill>
    <fill>
      <patternFill patternType="solid">
        <fgColor rgb="001F3864"/>
      </patternFill>
    </fill>
    <fill>
      <patternFill patternType="solid">
        <fgColor rgb="00FFF2CC"/>
      </patternFill>
    </fill>
    <fill>
      <patternFill patternType="solid">
        <fgColor rgb="00D9E2F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2">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1" applyAlignment="1" pivotButton="0" quotePrefix="0" xfId="0">
      <alignment vertical="top" wrapText="1"/>
    </xf>
    <xf numFmtId="0" fontId="0" fillId="0" borderId="1" applyAlignment="1" pivotButton="0" quotePrefix="0" xfId="0">
      <alignment vertical="top" wrapText="1"/>
    </xf>
    <xf numFmtId="1" fontId="0" fillId="3"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2" fontId="0" fillId="3" borderId="1" applyAlignment="1" pivotButton="0" quotePrefix="0" xfId="0">
      <alignment vertical="top" wrapText="1"/>
    </xf>
    <xf numFmtId="3" fontId="0" fillId="4" borderId="1" applyAlignment="1" pivotButton="0" quotePrefix="0" xfId="0">
      <alignment vertical="top" wrapText="1"/>
    </xf>
    <xf numFmtId="4"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20"/>
  <sheetViews>
    <sheetView workbookViewId="0">
      <selection activeCell="A1" sqref="A1"/>
    </sheetView>
  </sheetViews>
  <sheetFormatPr baseColWidth="8" defaultRowHeight="15"/>
  <cols>
    <col width="4" customWidth="1" min="1" max="1"/>
    <col width="104" customWidth="1" min="2" max="2"/>
  </cols>
  <sheetData>
    <row r="1">
      <c r="B1" s="1" t="inlineStr">
        <is>
          <t>Tomato ingredient freight and storage comparison calculator</t>
        </is>
      </c>
    </row>
    <row r="2">
      <c r="B2" s="2" t="inlineStr">
        <is>
          <t>Version 1.1 - 2026-10-21. Yellow cells are inputs. Blue cells are calculated and should not be overwritten.</t>
        </is>
      </c>
    </row>
    <row r="3">
      <c r="B3" s="2" t="inlineStr"/>
    </row>
    <row r="4">
      <c r="B4" s="3" t="inlineStr">
        <is>
          <t>What it compares</t>
        </is>
      </c>
    </row>
    <row r="5">
      <c r="B5" s="2" t="inlineStr">
        <is>
          <t>The cost to buy, move and hold a paste and a powder that deliver the same quantity of tomato-derived solids, over the same period and at the same delivery point.</t>
        </is>
      </c>
    </row>
    <row r="6">
      <c r="B6" s="2" t="inlineStr"/>
    </row>
    <row r="7">
      <c r="B7" s="3" t="inlineStr">
        <is>
          <t>Definitions that matter</t>
        </is>
      </c>
    </row>
    <row r="8">
      <c r="B8" s="2" t="inlineStr">
        <is>
          <t>Tomato-derived solids is not the same measure as NTSS in a paste specification. Enter total solids on a tomato basis for both products, and exclude carrier or non-tomato solids. If the supplier cannot state a comparable figure, compare validated usage quantities for the same finished-product target instead of this solids basis.</t>
        </is>
      </c>
    </row>
    <row r="9">
      <c r="B9" s="2" t="inlineStr">
        <is>
          <t>Purchased net mass is the number of whole packages multiplied by the package net weight. Goods value, duty, insurance and handling are calculated on purchased mass, not on the theoretical requirement, because that is what you pay for and what ships.</t>
        </is>
      </c>
    </row>
    <row r="10">
      <c r="B10" s="2" t="inlineStr">
        <is>
          <t>Closing inventory is purchased mass minus required mass. If it is material, either carry its value into the next period or reduce the order to a pack size that fits.</t>
        </is>
      </c>
    </row>
    <row r="11">
      <c r="B11" s="2" t="inlineStr">
        <is>
          <t>Freight volume uses the palletised envelope (footprint x loaded height), not the sum of individual pack volumes. Replace the default envelope with your measured pallet dimensions.</t>
        </is>
      </c>
    </row>
    <row r="12">
      <c r="B12" s="2" t="inlineStr">
        <is>
          <t>Inventory carrying cost = average inventory value x annual capital rate x period in years. The default assumes even consumption and zero closing stock, so average inventory is half of the purchased value.</t>
        </is>
      </c>
    </row>
    <row r="13">
      <c r="B13" s="2" t="inlineStr"/>
    </row>
    <row r="14">
      <c r="B14" s="3" t="inlineStr">
        <is>
          <t>How to use it</t>
        </is>
      </c>
    </row>
    <row r="15">
      <c r="B15" s="2" t="inlineStr">
        <is>
          <t>1. Replace every yellow input with your own quotation and specification values.</t>
        </is>
      </c>
    </row>
    <row r="16">
      <c r="B16" s="2" t="inlineStr">
        <is>
          <t>2. Choose LCL or FCL in Inputs. LCL charges the greater of mass and volume; FCL charges per container.</t>
        </is>
      </c>
    </row>
    <row r="17">
      <c r="B17" s="2" t="inlineStr">
        <is>
          <t>3. Read the Calculation sheet, then the Sensitivity sheet for the freight movement needed to change the ranking.</t>
        </is>
      </c>
    </row>
    <row r="18">
      <c r="B18" s="2" t="inlineStr">
        <is>
          <t>4. Keep the comparison on one Incoterm and one delivery point. A quote on different terms is not comparable.</t>
        </is>
      </c>
    </row>
    <row r="19">
      <c r="B19" s="2" t="inlineStr"/>
    </row>
    <row r="20">
      <c r="B20" s="2" t="inlineStr">
        <is>
          <t>This workbook is an arithmetic tool, not a quotation. The default values are illustrative and are not QX Food Ingredients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pane ySplit="1" topLeftCell="A2" activePane="bottomLeft" state="frozen"/>
      <selection pane="bottomLeft" activeCell="A1" sqref="A1"/>
    </sheetView>
  </sheetViews>
  <sheetFormatPr baseColWidth="8" defaultRowHeight="15"/>
  <cols>
    <col width="52" customWidth="1" min="1" max="1"/>
    <col width="16" customWidth="1" min="2" max="2"/>
    <col width="52" customWidth="1" min="3" max="3"/>
  </cols>
  <sheetData>
    <row r="1">
      <c r="A1" s="4" t="inlineStr">
        <is>
          <t>Input</t>
        </is>
      </c>
      <c r="B1" s="4" t="inlineStr">
        <is>
          <t>Value</t>
        </is>
      </c>
      <c r="C1" s="4" t="inlineStr">
        <is>
          <t>Note</t>
        </is>
      </c>
    </row>
    <row r="2">
      <c r="A2" s="5" t="inlineStr">
        <is>
          <t>Tomato-derived solids required (kg)</t>
        </is>
      </c>
      <c r="B2" s="6" t="n">
        <v>1000</v>
      </c>
      <c r="C2" s="5" t="inlineStr">
        <is>
          <t>Same figure for both formats</t>
        </is>
      </c>
    </row>
    <row r="3">
      <c r="A3" s="5" t="inlineStr">
        <is>
          <t>Freight mode (LCL or FCL)</t>
        </is>
      </c>
      <c r="B3" s="7" t="inlineStr">
        <is>
          <t>LCL</t>
        </is>
      </c>
      <c r="C3" s="5" t="inlineStr">
        <is>
          <t>Type LCL or FCL</t>
        </is>
      </c>
    </row>
    <row r="4">
      <c r="A4" s="5" t="inlineStr">
        <is>
          <t>Paste: tomato-derived solids (%)</t>
        </is>
      </c>
      <c r="B4" s="8" t="n">
        <v>28</v>
      </c>
      <c r="C4" s="5" t="inlineStr">
        <is>
          <t>Total solids on a tomato basis, not NTSS</t>
        </is>
      </c>
    </row>
    <row r="5">
      <c r="A5" s="5" t="inlineStr">
        <is>
          <t>Paste: price per kg</t>
        </is>
      </c>
      <c r="B5" s="9" t="n">
        <v>1.2</v>
      </c>
      <c r="C5" s="5" t="inlineStr">
        <is>
          <t>Same currency as the powder price</t>
        </is>
      </c>
    </row>
    <row r="6">
      <c r="A6" s="5" t="inlineStr">
        <is>
          <t>Paste: net weight per drum (kg)</t>
        </is>
      </c>
      <c r="B6" s="6" t="n">
        <v>220</v>
      </c>
      <c r="C6" s="5" t="inlineStr">
        <is>
          <t>Packaging declaration</t>
        </is>
      </c>
    </row>
    <row r="7">
      <c r="A7" s="5" t="inlineStr">
        <is>
          <t>Paste: drums per pallet</t>
        </is>
      </c>
      <c r="B7" s="6" t="n">
        <v>4</v>
      </c>
      <c r="C7" s="5" t="inlineStr">
        <is>
          <t>Loading plan</t>
        </is>
      </c>
    </row>
    <row r="8">
      <c r="A8" s="5" t="inlineStr">
        <is>
          <t>Paste: pallets per 20 ft container</t>
        </is>
      </c>
      <c r="B8" s="6" t="n">
        <v>10</v>
      </c>
      <c r="C8" s="5" t="inlineStr">
        <is>
          <t>Loading plan</t>
        </is>
      </c>
    </row>
    <row r="9">
      <c r="A9" s="5" t="inlineStr">
        <is>
          <t>Paste: process loss (%)</t>
        </is>
      </c>
      <c r="B9" s="8" t="n">
        <v>2</v>
      </c>
      <c r="C9" s="5" t="inlineStr">
        <is>
          <t>Line trial or agreed allowance</t>
        </is>
      </c>
    </row>
    <row r="10">
      <c r="A10" s="5" t="inlineStr">
        <is>
          <t>Paste: pallet envelope (m3 per pallet)</t>
        </is>
      </c>
      <c r="B10" s="9" t="n">
        <v>1.8</v>
      </c>
      <c r="C10" s="5" t="inlineStr">
        <is>
          <t>Footprint x loaded height</t>
        </is>
      </c>
    </row>
    <row r="11">
      <c r="A11" s="5" t="inlineStr">
        <is>
          <t>Powder: tomato-derived solids (%)</t>
        </is>
      </c>
      <c r="B11" s="8" t="n">
        <v>96</v>
      </c>
      <c r="C11" s="5" t="inlineStr">
        <is>
          <t>Excludes carrier and non-tomato solids</t>
        </is>
      </c>
    </row>
    <row r="12">
      <c r="A12" s="5" t="inlineStr">
        <is>
          <t>Powder: price per kg</t>
        </is>
      </c>
      <c r="B12" s="9" t="n">
        <v>4.5</v>
      </c>
      <c r="C12" s="5" t="inlineStr">
        <is>
          <t>Same currency as the paste price</t>
        </is>
      </c>
    </row>
    <row r="13">
      <c r="A13" s="5" t="inlineStr">
        <is>
          <t>Powder: net weight per carton (kg)</t>
        </is>
      </c>
      <c r="B13" s="6" t="n">
        <v>20</v>
      </c>
      <c r="C13" s="5" t="inlineStr">
        <is>
          <t>Packaging declaration</t>
        </is>
      </c>
    </row>
    <row r="14">
      <c r="A14" s="5" t="inlineStr">
        <is>
          <t>Powder: cartons per pallet</t>
        </is>
      </c>
      <c r="B14" s="6" t="n">
        <v>40</v>
      </c>
      <c r="C14" s="5" t="inlineStr">
        <is>
          <t>Loading plan</t>
        </is>
      </c>
    </row>
    <row r="15">
      <c r="A15" s="5" t="inlineStr">
        <is>
          <t>Powder: pallets per 20 ft container</t>
        </is>
      </c>
      <c r="B15" s="6" t="n">
        <v>20</v>
      </c>
      <c r="C15" s="5" t="inlineStr">
        <is>
          <t>Loading plan</t>
        </is>
      </c>
    </row>
    <row r="16">
      <c r="A16" s="5" t="inlineStr">
        <is>
          <t>Powder: process loss (%)</t>
        </is>
      </c>
      <c r="B16" s="8" t="n">
        <v>1</v>
      </c>
      <c r="C16" s="5" t="inlineStr">
        <is>
          <t>Line trial or agreed allowance</t>
        </is>
      </c>
    </row>
    <row r="17">
      <c r="A17" s="5" t="inlineStr">
        <is>
          <t>Powder: pallet envelope (m3 per pallet)</t>
        </is>
      </c>
      <c r="B17" s="9" t="n">
        <v>1.8</v>
      </c>
      <c r="C17" s="5" t="inlineStr">
        <is>
          <t>Footprint x loaded height</t>
        </is>
      </c>
    </row>
    <row r="18">
      <c r="A18" s="5" t="inlineStr">
        <is>
          <t>LCL rate per W/M</t>
        </is>
      </c>
      <c r="B18" s="9" t="n">
        <v>95</v>
      </c>
      <c r="C18" s="5" t="inlineStr">
        <is>
          <t>From the quotation</t>
        </is>
      </c>
    </row>
    <row r="19">
      <c r="A19" s="5" t="inlineStr">
        <is>
          <t>kg per cubic metre (W/M rule)</t>
        </is>
      </c>
      <c r="B19" s="6" t="n">
        <v>1000</v>
      </c>
      <c r="C19" s="5" t="inlineStr">
        <is>
          <t>From the quotation</t>
        </is>
      </c>
    </row>
    <row r="20">
      <c r="A20" s="5" t="inlineStr">
        <is>
          <t>FCL rate per container</t>
        </is>
      </c>
      <c r="B20" s="6" t="n">
        <v>2800</v>
      </c>
      <c r="C20" s="5" t="inlineStr">
        <is>
          <t>From the quotation</t>
        </is>
      </c>
    </row>
    <row r="21">
      <c r="A21" s="5" t="inlineStr">
        <is>
          <t>Container payload limit (kg)</t>
        </is>
      </c>
      <c r="B21" s="6" t="n">
        <v>25000</v>
      </c>
      <c r="C21" s="5" t="inlineStr">
        <is>
          <t>Carrier limit, not the ISO rating</t>
        </is>
      </c>
    </row>
    <row r="22">
      <c r="A22" s="5" t="inlineStr">
        <is>
          <t>Insurance (% of goods value)</t>
        </is>
      </c>
      <c r="B22" s="8" t="n">
        <v>0.5</v>
      </c>
      <c r="C22" s="5" t="inlineStr">
        <is>
          <t>From the quotation</t>
        </is>
      </c>
    </row>
    <row r="23">
      <c r="A23" s="5" t="inlineStr">
        <is>
          <t>Duty (% of goods value)</t>
        </is>
      </c>
      <c r="B23" s="8" t="n">
        <v>10</v>
      </c>
      <c r="C23" s="5" t="inlineStr">
        <is>
          <t>Use the applicable basis, not this default</t>
        </is>
      </c>
    </row>
    <row r="24">
      <c r="A24" s="5" t="inlineStr">
        <is>
          <t>Handling per purchased kg</t>
        </is>
      </c>
      <c r="B24" s="9" t="n">
        <v>0.03</v>
      </c>
      <c r="C24" s="5" t="inlineStr">
        <is>
          <t>Origin and destination handling</t>
        </is>
      </c>
    </row>
    <row r="25">
      <c r="A25" s="5" t="inlineStr">
        <is>
          <t>Storage per pallet per month</t>
        </is>
      </c>
      <c r="B25" s="9" t="n">
        <v>18</v>
      </c>
      <c r="C25" s="5" t="inlineStr">
        <is>
          <t>Your warehouse rate</t>
        </is>
      </c>
    </row>
    <row r="26">
      <c r="A26" s="5" t="inlineStr">
        <is>
          <t>Storage months</t>
        </is>
      </c>
      <c r="B26" s="6" t="n">
        <v>3</v>
      </c>
      <c r="C26" s="5" t="inlineStr">
        <is>
          <t>Average months from receipt to use</t>
        </is>
      </c>
    </row>
    <row r="27">
      <c r="A27" s="5" t="inlineStr">
        <is>
          <t>Capital rate (% per year)</t>
        </is>
      </c>
      <c r="B27" s="8" t="n">
        <v>8</v>
      </c>
      <c r="C27" s="5" t="inlineStr">
        <is>
          <t>Your cost of capital</t>
        </is>
      </c>
    </row>
    <row r="28">
      <c r="A28" s="5" t="inlineStr">
        <is>
          <t>Average inventory (% of purchased value)</t>
        </is>
      </c>
      <c r="B28" s="6" t="n">
        <v>50</v>
      </c>
      <c r="C28" s="5" t="inlineStr">
        <is>
          <t>50 = even consumption, zero closing stock</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7"/>
  <sheetViews>
    <sheetView workbookViewId="0">
      <pane ySplit="1" topLeftCell="A2" activePane="bottomLeft" state="frozen"/>
      <selection pane="bottomLeft" activeCell="A1" sqref="A1"/>
    </sheetView>
  </sheetViews>
  <sheetFormatPr baseColWidth="8" defaultRowHeight="15"/>
  <cols>
    <col width="46" customWidth="1" min="1" max="1"/>
    <col width="18" customWidth="1" min="2" max="2"/>
    <col width="18" customWidth="1" min="3" max="3"/>
    <col width="18" customWidth="1" min="4" max="4"/>
    <col width="46" customWidth="1" min="5" max="5"/>
  </cols>
  <sheetData>
    <row r="1">
      <c r="A1" s="4" t="inlineStr">
        <is>
          <t>Line</t>
        </is>
      </c>
      <c r="B1" s="4" t="inlineStr">
        <is>
          <t>Paste</t>
        </is>
      </c>
      <c r="C1" s="4" t="inlineStr">
        <is>
          <t>Powder</t>
        </is>
      </c>
      <c r="D1" s="4" t="inlineStr">
        <is>
          <t>Unit</t>
        </is>
      </c>
      <c r="E1" s="4" t="inlineStr">
        <is>
          <t>Note</t>
        </is>
      </c>
    </row>
    <row r="2">
      <c r="A2" s="5" t="inlineStr">
        <is>
          <t>Required product mass (kg)</t>
        </is>
      </c>
      <c r="B2" s="10">
        <f>Inputs!B2/Inputs!B4/(1-Inputs!B9/100)</f>
        <v/>
      </c>
      <c r="C2" s="10">
        <f>Inputs!B2/Inputs!B11/(1-Inputs!B16/100)</f>
        <v/>
      </c>
      <c r="D2" s="5" t="inlineStr">
        <is>
          <t>kg</t>
        </is>
      </c>
      <c r="E2" s="5" t="inlineStr">
        <is>
          <t>Solids required / solids fraction / (1 - loss)</t>
        </is>
      </c>
    </row>
    <row r="3">
      <c r="A3" s="5" t="inlineStr">
        <is>
          <t>Packages ordered (whole packs)</t>
        </is>
      </c>
      <c r="B3" s="10">
        <f>ROUNDUP(B2/Inputs!B6,0)</f>
        <v/>
      </c>
      <c r="C3" s="10">
        <f>ROUNDUP(C2/Inputs!B13,0)</f>
        <v/>
      </c>
      <c r="D3" s="5" t="inlineStr">
        <is>
          <t>packs</t>
        </is>
      </c>
      <c r="E3" s="5" t="inlineStr">
        <is>
          <t>Rounded up to whole packages</t>
        </is>
      </c>
    </row>
    <row r="4">
      <c r="A4" s="5" t="inlineStr">
        <is>
          <t>Purchased net mass (kg)</t>
        </is>
      </c>
      <c r="B4" s="10">
        <f>B3*Inputs!B6</f>
        <v/>
      </c>
      <c r="C4" s="10">
        <f>C3*Inputs!B13</f>
        <v/>
      </c>
      <c r="D4" s="5" t="inlineStr">
        <is>
          <t>kg</t>
        </is>
      </c>
      <c r="E4" s="5" t="inlineStr">
        <is>
          <t>What you pay for and what ships</t>
        </is>
      </c>
    </row>
    <row r="5">
      <c r="A5" s="5" t="inlineStr">
        <is>
          <t>Closing inventory (kg)</t>
        </is>
      </c>
      <c r="B5" s="10">
        <f>B4-B2</f>
        <v/>
      </c>
      <c r="C5" s="10">
        <f>C4-C2</f>
        <v/>
      </c>
      <c r="D5" s="5" t="inlineStr">
        <is>
          <t>kg</t>
        </is>
      </c>
      <c r="E5" s="5" t="inlineStr">
        <is>
          <t>Carry forward or adjust the order</t>
        </is>
      </c>
    </row>
    <row r="6">
      <c r="A6" s="5" t="inlineStr">
        <is>
          <t>Pallets</t>
        </is>
      </c>
      <c r="B6" s="10">
        <f>ROUNDUP(B3/Inputs!B7,0)</f>
        <v/>
      </c>
      <c r="C6" s="10">
        <f>ROUNDUP(C3/Inputs!B14,0)</f>
        <v/>
      </c>
      <c r="D6" s="5" t="inlineStr">
        <is>
          <t>pallets</t>
        </is>
      </c>
      <c r="E6" s="5" t="inlineStr">
        <is>
          <t>Packages / units per pallet</t>
        </is>
      </c>
    </row>
    <row r="7">
      <c r="A7" s="5" t="inlineStr">
        <is>
          <t>Palletised volume (m3)</t>
        </is>
      </c>
      <c r="B7" s="11">
        <f>B6*Inputs!B10</f>
        <v/>
      </c>
      <c r="C7" s="11">
        <f>C6*Inputs!B17</f>
        <v/>
      </c>
      <c r="D7" s="5" t="inlineStr">
        <is>
          <t>m3</t>
        </is>
      </c>
      <c r="E7" s="5" t="inlineStr">
        <is>
          <t>Pallet envelope x pallet count</t>
        </is>
      </c>
    </row>
    <row r="8">
      <c r="A8" s="5" t="inlineStr">
        <is>
          <t>Chargeable weight (kg)</t>
        </is>
      </c>
      <c r="B8" s="10">
        <f>MAX(B4,B7*Inputs!B19)</f>
        <v/>
      </c>
      <c r="C8" s="10">
        <f>MAX(C4,C7*Inputs!B19)</f>
        <v/>
      </c>
      <c r="D8" s="5" t="inlineStr">
        <is>
          <t>kg</t>
        </is>
      </c>
      <c r="E8" s="5" t="inlineStr">
        <is>
          <t>Greater of mass and volume</t>
        </is>
      </c>
    </row>
    <row r="9">
      <c r="A9" s="5" t="inlineStr">
        <is>
          <t>Containers required</t>
        </is>
      </c>
      <c r="B9" s="10">
        <f>MAX(ROUNDUP(B6/Inputs!B8,0),ROUNDUP(B4/Inputs!B21,0))</f>
        <v/>
      </c>
      <c r="C9" s="10">
        <f>MAX(ROUNDUP(C6/Inputs!B15,0),ROUNDUP(C4/Inputs!B21,0))</f>
        <v/>
      </c>
      <c r="D9" s="5" t="inlineStr">
        <is>
          <t>containers</t>
        </is>
      </c>
      <c r="E9" s="5" t="inlineStr">
        <is>
          <t>Pallet limit and payload limit</t>
        </is>
      </c>
    </row>
    <row r="10">
      <c r="A10" s="5" t="inlineStr">
        <is>
          <t>Goods value</t>
        </is>
      </c>
      <c r="B10" s="11">
        <f>B4*Inputs!B5</f>
        <v/>
      </c>
      <c r="C10" s="11">
        <f>C4*Inputs!B12</f>
        <v/>
      </c>
      <c r="D10" s="5" t="inlineStr">
        <is>
          <t>currency</t>
        </is>
      </c>
      <c r="E10" s="5" t="inlineStr">
        <is>
          <t>Purchased mass x unit price</t>
        </is>
      </c>
    </row>
    <row r="11">
      <c r="A11" s="5" t="inlineStr">
        <is>
          <t>Freight</t>
        </is>
      </c>
      <c r="B11" s="11">
        <f>IF(UPPER(Inputs!B3)="FCL",Inputs!B20*B9,B8/1000*Inputs!B18)</f>
        <v/>
      </c>
      <c r="C11" s="11">
        <f>IF(UPPER(Inputs!B3)="FCL",Inputs!B20*C9,C8/1000*Inputs!B18)</f>
        <v/>
      </c>
      <c r="D11" s="5" t="inlineStr">
        <is>
          <t>currency</t>
        </is>
      </c>
      <c r="E11" s="5" t="inlineStr">
        <is>
          <t>LCL: chargeable kg/1000 x rate; FCL: containers x rate</t>
        </is>
      </c>
    </row>
    <row r="12">
      <c r="A12" s="5" t="inlineStr">
        <is>
          <t>Landed cost</t>
        </is>
      </c>
      <c r="B12" s="11">
        <f>B10+B11+B10*Inputs!B22/100+B10*Inputs!B23/100+B4*Inputs!B24</f>
        <v/>
      </c>
      <c r="C12" s="11">
        <f>C10+C11+C10*Inputs!B22/100+C10*Inputs!B23/100+C4*Inputs!B24</f>
        <v/>
      </c>
      <c r="D12" s="5" t="inlineStr">
        <is>
          <t>currency</t>
        </is>
      </c>
      <c r="E12" s="5" t="inlineStr">
        <is>
          <t>Goods + freight + insurance + duty + handling</t>
        </is>
      </c>
    </row>
    <row r="13">
      <c r="A13" s="5" t="inlineStr">
        <is>
          <t>Storage cost</t>
        </is>
      </c>
      <c r="B13" s="11">
        <f>B6*Inputs!B25*Inputs!B26</f>
        <v/>
      </c>
      <c r="C13" s="11">
        <f>C6*Inputs!B25*Inputs!B26</f>
        <v/>
      </c>
      <c r="D13" s="5" t="inlineStr">
        <is>
          <t>currency</t>
        </is>
      </c>
      <c r="E13" s="5" t="inlineStr">
        <is>
          <t>Pallets x rate x months</t>
        </is>
      </c>
    </row>
    <row r="14">
      <c r="A14" s="5" t="inlineStr">
        <is>
          <t>Inventory carrying cost</t>
        </is>
      </c>
      <c r="B14" s="11">
        <f>B10*Inputs!B28/100*Inputs!B27/100*Inputs!B26/12</f>
        <v/>
      </c>
      <c r="C14" s="11">
        <f>C10*Inputs!B28/100*Inputs!B27/100*Inputs!B26/12</f>
        <v/>
      </c>
      <c r="D14" s="5" t="inlineStr">
        <is>
          <t>currency</t>
        </is>
      </c>
      <c r="E14" s="5" t="inlineStr">
        <is>
          <t>Avg inventory value x rate x years</t>
        </is>
      </c>
    </row>
    <row r="15">
      <c r="A15" s="5" t="inlineStr">
        <is>
          <t>Total comparison cost</t>
        </is>
      </c>
      <c r="B15" s="11">
        <f>B12+B13+B14</f>
        <v/>
      </c>
      <c r="C15" s="11">
        <f>C12+C13+C14</f>
        <v/>
      </c>
      <c r="D15" s="5" t="inlineStr">
        <is>
          <t>currency</t>
        </is>
      </c>
      <c r="E15" s="5" t="inlineStr">
        <is>
          <t>Landed + storage + carrying</t>
        </is>
      </c>
    </row>
    <row r="16">
      <c r="A16" s="5" t="inlineStr">
        <is>
          <t>Cost per kg of tomato-derived solids</t>
        </is>
      </c>
      <c r="B16" s="11">
        <f>B15/$B$17</f>
        <v/>
      </c>
      <c r="C16" s="11">
        <f>C15/$C$17</f>
        <v/>
      </c>
      <c r="D16" s="5" t="inlineStr">
        <is>
          <t>currency/kg</t>
        </is>
      </c>
      <c r="E16" s="5" t="inlineStr">
        <is>
          <t>Total / solids required</t>
        </is>
      </c>
    </row>
    <row r="17">
      <c r="A17" s="5" t="inlineStr">
        <is>
          <t>Check: solids delivered (kg)</t>
        </is>
      </c>
      <c r="B17" s="10">
        <f>Inputs!B2</f>
        <v/>
      </c>
      <c r="C17" s="10">
        <f>Inputs!B2</f>
        <v/>
      </c>
      <c r="D17" s="5" t="inlineStr">
        <is>
          <t>kg</t>
        </is>
      </c>
      <c r="E17" s="5" t="inlineStr">
        <is>
          <t>Same target both columns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8" customWidth="1" min="1" max="1"/>
    <col width="18" customWidth="1" min="2" max="2"/>
    <col width="46" customWidth="1" min="3" max="3"/>
  </cols>
  <sheetData>
    <row r="1">
      <c r="A1" s="4" t="inlineStr">
        <is>
          <t>Test</t>
        </is>
      </c>
      <c r="B1" s="4" t="inlineStr">
        <is>
          <t>Value</t>
        </is>
      </c>
      <c r="C1" s="4" t="inlineStr">
        <is>
          <t>Reading</t>
        </is>
      </c>
    </row>
    <row r="2">
      <c r="A2" s="5" t="inlineStr">
        <is>
          <t>Gap between the two totals (paste minus powder)</t>
        </is>
      </c>
      <c r="B2" s="11">
        <f>Calculation!B15-Calculation!C15</f>
        <v/>
      </c>
      <c r="C2" s="5" t="inlineStr">
        <is>
          <t>Positive means paste costs more</t>
        </is>
      </c>
    </row>
    <row r="3">
      <c r="A3" s="5" t="inlineStr">
        <is>
          <t>Paste freight cut needed to tie (%)</t>
        </is>
      </c>
      <c r="B3" s="11">
        <f>IF(Calculation!B11=0,"n/a",(Calculation!B15-Calculation!C15)/Calculation!B11*100)</f>
        <v/>
      </c>
      <c r="C3" s="5" t="inlineStr">
        <is>
          <t>Share of the paste freight line</t>
        </is>
      </c>
    </row>
    <row r="4">
      <c r="A4" s="5" t="inlineStr">
        <is>
          <t>Powder freight rise needed to tie (%)</t>
        </is>
      </c>
      <c r="B4" s="11">
        <f>IF(Calculation!C11=0,"n/a",(Calculation!B15-Calculation!C15)/Calculation!C11*100)</f>
        <v/>
      </c>
      <c r="C4" s="5" t="inlineStr">
        <is>
          <t>Share of the powder freight line</t>
        </is>
      </c>
    </row>
    <row r="5">
      <c r="A5" s="5" t="inlineStr">
        <is>
          <t>Cheaper format in the current mode</t>
        </is>
      </c>
      <c r="B5" s="11">
        <f>IF(Calculation!B15&lt;Calculation!C15,"Paste","Powder")</f>
        <v/>
      </c>
      <c r="C5" s="5" t="inlineStr">
        <is>
          <t>Depends on mode and inputs</t>
        </is>
      </c>
    </row>
    <row r="6">
      <c r="A6" s="5" t="inlineStr">
        <is>
          <t>Freight share of the paste total (%)</t>
        </is>
      </c>
      <c r="B6" s="11">
        <f>Calculation!B11/Calculation!B15*100</f>
        <v/>
      </c>
      <c r="C6" s="5" t="inlineStr">
        <is>
          <t>How much rate movement can matter</t>
        </is>
      </c>
    </row>
    <row r="7">
      <c r="A7" s="5" t="inlineStr">
        <is>
          <t>Freight share of the powder total (%)</t>
        </is>
      </c>
      <c r="B7" s="11">
        <f>Calculation!C11/Calculation!C15*100</f>
        <v/>
      </c>
      <c r="C7" s="5" t="inlineStr">
        <is>
          <t>How much rate movement can matter</t>
        </is>
      </c>
    </row>
    <row r="8">
      <c r="A8" s="5" t="inlineStr">
        <is>
          <t>Palletised volume, paste (m3)</t>
        </is>
      </c>
      <c r="B8" s="11">
        <f>Calculation!B7</f>
        <v/>
      </c>
      <c r="C8" s="5" t="inlineStr">
        <is>
          <t>Replace the default envelope with measured pallets</t>
        </is>
      </c>
    </row>
    <row r="9">
      <c r="A9" s="5" t="inlineStr">
        <is>
          <t>Palletised volume, powder (m3)</t>
        </is>
      </c>
      <c r="B9" s="11">
        <f>Calculation!C7</f>
        <v/>
      </c>
      <c r="C9" s="5" t="inlineStr">
        <is>
          <t>Replace the default envelope with measured pallets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92" customWidth="1" min="2" max="2"/>
  </cols>
  <sheetData>
    <row r="1">
      <c r="A1" s="4" t="inlineStr">
        <is>
          <t>Term</t>
        </is>
      </c>
      <c r="B1" s="4" t="inlineStr">
        <is>
          <t>Definition</t>
        </is>
      </c>
    </row>
    <row r="2">
      <c r="A2" s="5" t="inlineStr">
        <is>
          <t>Tomato-derived solids</t>
        </is>
      </c>
      <c r="B2" s="5" t="inlineStr">
        <is>
          <t>Solids that come from tomato, expressed on a consistent basis for both products. NTSS measures soluble solids only and is not interchangeable with total dry matter.</t>
        </is>
      </c>
    </row>
    <row r="3">
      <c r="A3" s="5" t="inlineStr">
        <is>
          <t>NTSS</t>
        </is>
      </c>
      <c r="B3" s="5" t="inlineStr">
        <is>
          <t>Natural tomato soluble solids, the refractometric measure used in the Codex definition of tomato paste. It excludes insoluble tomato solids.</t>
        </is>
      </c>
    </row>
    <row r="4">
      <c r="A4" s="5" t="inlineStr">
        <is>
          <t>Purchased net mass</t>
        </is>
      </c>
      <c r="B4" s="5" t="inlineStr">
        <is>
          <t>Whole packages multiplied by net weight per package. Use this figure for goods value, duty, insurance and handling.</t>
        </is>
      </c>
    </row>
    <row r="5">
      <c r="A5" s="5" t="inlineStr">
        <is>
          <t>Palletised volume</t>
        </is>
      </c>
      <c r="B5" s="5" t="inlineStr">
        <is>
          <t>Pallet footprint multiplied by loaded height, multiplied by pallet count. Carriers measure the shipping unit, not the individual pack.</t>
        </is>
      </c>
    </row>
    <row r="6">
      <c r="A6" s="5" t="inlineStr">
        <is>
          <t>Chargeable weight (LCL)</t>
        </is>
      </c>
      <c r="B6" s="5" t="inlineStr">
        <is>
          <t>The greater of actual mass and volume converted at the W/M rule in the quotation.</t>
        </is>
      </c>
    </row>
    <row r="7">
      <c r="A7" s="5" t="inlineStr">
        <is>
          <t>Landed cost</t>
        </is>
      </c>
      <c r="B7" s="5" t="inlineStr">
        <is>
          <t>Goods value plus freight, insurance, duty and handling to the delivery point. Storage and capital are excluded.</t>
        </is>
      </c>
    </row>
    <row r="8">
      <c r="A8" s="5" t="inlineStr">
        <is>
          <t>Inventory carrying cost</t>
        </is>
      </c>
      <c r="B8" s="5" t="inlineStr">
        <is>
          <t>Average inventory value multiplied by the annual capital rate and the period in years.</t>
        </is>
      </c>
    </row>
    <row r="9">
      <c r="A9" s="5" t="inlineStr">
        <is>
          <t>Parity movement</t>
        </is>
      </c>
      <c r="B9" s="5" t="inlineStr">
        <is>
          <t>The percentage change in one freight line that would make the two totals equal, all other inputs unchanged.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2026-10-21T03:24:34Z</dcterms:created>
  <dcterms:modified xsi:type="dcterms:W3CDTF">2026-10-21T03:24:34Z</dcterms:modified>
</cp:coreProperties>
</file>